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hoen\Downloads\"/>
    </mc:Choice>
  </mc:AlternateContent>
  <xr:revisionPtr revIDLastSave="0" documentId="8_{CAB0FDB2-4EEA-44F0-A910-B8D2DE712E59}" xr6:coauthVersionLast="47" xr6:coauthVersionMax="47" xr10:uidLastSave="{00000000-0000-0000-0000-000000000000}"/>
  <workbookProtection lockWindows="1"/>
  <bookViews>
    <workbookView xWindow="-108" yWindow="-108" windowWidth="23256" windowHeight="12456" xr2:uid="{04C1804E-5928-48A4-98CC-F3A23C9933D2}"/>
  </bookViews>
  <sheets>
    <sheet name="W&amp;B" sheetId="1" r:id="rId1"/>
  </sheets>
  <calcPr calcId="0"/>
</workbook>
</file>

<file path=xl/calcChain.xml><?xml version="1.0" encoding="utf-8"?>
<calcChain xmlns="http://schemas.openxmlformats.org/spreadsheetml/2006/main">
  <c r="D7" i="1" l="1"/>
  <c r="D8" i="1"/>
  <c r="D9" i="1"/>
  <c r="D10" i="1"/>
  <c r="D11" i="1"/>
  <c r="D12" i="1"/>
  <c r="B13" i="1"/>
  <c r="D13" i="1"/>
  <c r="G13" i="1"/>
  <c r="H13" i="1"/>
  <c r="B15" i="1"/>
  <c r="C15" i="1"/>
  <c r="D15" i="1"/>
  <c r="B18" i="1"/>
  <c r="C18" i="1"/>
  <c r="B21" i="1"/>
  <c r="B22" i="1"/>
  <c r="A29" i="1"/>
  <c r="B29" i="1"/>
  <c r="C29" i="1"/>
  <c r="D29" i="1"/>
  <c r="E29" i="1"/>
  <c r="F29" i="1"/>
  <c r="G29" i="1"/>
  <c r="H29" i="1"/>
  <c r="I29" i="1"/>
  <c r="J29" i="1"/>
  <c r="A30" i="1"/>
  <c r="B30" i="1"/>
  <c r="C30" i="1"/>
  <c r="D30" i="1"/>
  <c r="E30" i="1"/>
  <c r="F30" i="1"/>
  <c r="G30" i="1"/>
  <c r="H30" i="1"/>
  <c r="I30" i="1"/>
  <c r="J30" i="1"/>
</calcChain>
</file>

<file path=xl/sharedStrings.xml><?xml version="1.0" encoding="utf-8"?>
<sst xmlns="http://schemas.openxmlformats.org/spreadsheetml/2006/main" count="19" uniqueCount="19">
  <si>
    <t>G-BFBR</t>
  </si>
  <si>
    <t>Enter Fuel in Litres -------&gt;</t>
  </si>
  <si>
    <t>Weight</t>
  </si>
  <si>
    <t>Aft Datum</t>
  </si>
  <si>
    <t>Moment</t>
  </si>
  <si>
    <t>Empty Weight (lbs)</t>
  </si>
  <si>
    <t>Weight of Pilot (lbs)</t>
  </si>
  <si>
    <t>Weight of Passenger 1 (lbs)</t>
  </si>
  <si>
    <t>Weight of Passenger 2 (lbs)</t>
  </si>
  <si>
    <t>Weight of Passenger 3 (lbs)</t>
  </si>
  <si>
    <t>Baggage (lbs - 200max)</t>
  </si>
  <si>
    <t>Total Fuel (lbs)</t>
  </si>
  <si>
    <t>Total</t>
  </si>
  <si>
    <t>MTOW</t>
  </si>
  <si>
    <t xml:space="preserve"> Weight ?</t>
  </si>
  <si>
    <t>Weight remaining</t>
  </si>
  <si>
    <t>lbs</t>
  </si>
  <si>
    <t>Equivalent fuel load</t>
  </si>
  <si>
    <t>litres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</si>
</sst>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b/>
      <sz val="10"/>
      <name val="Arial"/>
    </font>
    <font>
      <b/>
      <sz val="14"/>
      <name val="Arial"/>
    </font>
    <font>
      <sz val="10"/>
      <color indexed="12"/>
      <name val="Arial"/>
      <family val="2"/>
    </font>
    <font>
      <sz val="10"/>
      <color indexed="9"/>
      <name val="Arial"/>
      <family val="2"/>
    </font>
    <font>
      <b/>
      <sz val="12"/>
      <color indexed="48"/>
      <name val="Arial"/>
      <family val="2"/>
    </font>
    <font>
      <b/>
      <sz val="28"/>
      <color indexed="50"/>
      <name val="Arial"/>
      <family val="2"/>
    </font>
    <font>
      <b/>
      <sz val="28"/>
      <color indexed="10"/>
      <name val="Arial"/>
      <family val="2"/>
    </font>
    <font>
      <b/>
      <sz val="10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3" fillId="0" borderId="0" xfId="0" applyFont="1"/>
    <xf numFmtId="2" fontId="0" fillId="0" borderId="0" xfId="0" applyNumberFormat="1"/>
    <xf numFmtId="0" fontId="4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2" borderId="2" xfId="0" applyFill="1" applyBorder="1" applyProtection="1">
      <protection locked="0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8" fillId="0" borderId="0" xfId="0" applyFont="1"/>
    <xf numFmtId="2" fontId="3" fillId="0" borderId="0" xfId="0" applyNumberFormat="1" applyFont="1"/>
    <xf numFmtId="0" fontId="0" fillId="0" borderId="0" xfId="0" applyNumberFormat="1" applyProtection="1"/>
    <xf numFmtId="0" fontId="0" fillId="2" borderId="2" xfId="0" applyNumberFormat="1" applyFill="1" applyBorder="1" applyAlignmen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Weight and Balance</a:t>
            </a:r>
          </a:p>
        </c:rich>
      </c:tx>
      <c:layout>
        <c:manualLayout>
          <c:xMode val="edge"/>
          <c:yMode val="edge"/>
          <c:x val="0.33473940295374222"/>
          <c:y val="3.182684203303612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180363991303601"/>
          <c:y val="9.2130332200894033E-2"/>
          <c:w val="0.60880728912211868"/>
          <c:h val="0.80572163252054607"/>
        </c:manualLayout>
      </c:layout>
      <c:scatterChart>
        <c:scatterStyle val="lineMarker"/>
        <c:varyColors val="0"/>
        <c:ser>
          <c:idx val="0"/>
          <c:order val="0"/>
          <c:tx>
            <c:v>Envelope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'W&amp;B'!$G$7:$G$10</c:f>
              <c:numCache>
                <c:formatCode>General</c:formatCode>
                <c:ptCount val="4"/>
                <c:pt idx="0">
                  <c:v>83</c:v>
                </c:pt>
                <c:pt idx="1">
                  <c:v>83</c:v>
                </c:pt>
                <c:pt idx="2">
                  <c:v>87</c:v>
                </c:pt>
                <c:pt idx="3">
                  <c:v>93</c:v>
                </c:pt>
              </c:numCache>
            </c:numRef>
          </c:xVal>
          <c:yVal>
            <c:numRef>
              <c:f>'W&amp;B'!$H$7:$H$10</c:f>
              <c:numCache>
                <c:formatCode>General</c:formatCode>
                <c:ptCount val="4"/>
                <c:pt idx="0">
                  <c:v>1200</c:v>
                </c:pt>
                <c:pt idx="1">
                  <c:v>1950</c:v>
                </c:pt>
                <c:pt idx="2">
                  <c:v>2325</c:v>
                </c:pt>
                <c:pt idx="3">
                  <c:v>2325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EB0-4304-B8FF-289DD808B994}"/>
            </c:ext>
          </c:extLst>
        </c:ser>
        <c:ser>
          <c:idx val="1"/>
          <c:order val="1"/>
          <c:tx>
            <c:v>C of G</c:v>
          </c:tx>
          <c:spPr>
            <a:ln w="38100">
              <a:noFill/>
            </a:ln>
          </c:spPr>
          <c:marker>
            <c:symbol val="diamond"/>
            <c:size val="5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xVal>
            <c:numRef>
              <c:f>'W&amp;B'!$G$13</c:f>
              <c:numCache>
                <c:formatCode>General</c:formatCode>
                <c:ptCount val="1"/>
                <c:pt idx="0">
                  <c:v>87.05</c:v>
                </c:pt>
              </c:numCache>
            </c:numRef>
          </c:xVal>
          <c:yVal>
            <c:numRef>
              <c:f>'W&amp;B'!$H$13</c:f>
              <c:numCache>
                <c:formatCode>General</c:formatCode>
                <c:ptCount val="1"/>
                <c:pt idx="0">
                  <c:v>1527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0EB0-4304-B8FF-289DD808B9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05988303"/>
        <c:axId val="1"/>
      </c:scatterChart>
      <c:valAx>
        <c:axId val="1405988303"/>
        <c:scaling>
          <c:orientation val="minMax"/>
          <c:max val="94"/>
          <c:min val="82"/>
        </c:scaling>
        <c:delete val="0"/>
        <c:axPos val="b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C.G. Location</a:t>
                </a:r>
              </a:p>
            </c:rich>
          </c:tx>
          <c:layout>
            <c:manualLayout>
              <c:xMode val="edge"/>
              <c:yMode val="edge"/>
              <c:x val="0.34101576675912493"/>
              <c:y val="0.9514550670928690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crossBetween val="midCat"/>
        <c:majorUnit val="1"/>
        <c:minorUnit val="1"/>
      </c:valAx>
      <c:valAx>
        <c:axId val="1"/>
        <c:scaling>
          <c:orientation val="minMax"/>
          <c:max val="2400"/>
          <c:min val="1200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Weight</a:t>
                </a:r>
              </a:p>
            </c:rich>
          </c:tx>
          <c:layout>
            <c:manualLayout>
              <c:xMode val="edge"/>
              <c:yMode val="edge"/>
              <c:x val="1.4644848879226223E-2"/>
              <c:y val="0.4539512732080414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405988303"/>
        <c:crosses val="autoZero"/>
        <c:crossBetween val="midCat"/>
        <c:majorUnit val="50"/>
        <c:minorUnit val="5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egendEntry>
        <c:idx val="0"/>
        <c:txPr>
          <a:bodyPr/>
          <a:lstStyle/>
          <a:p>
            <a:pPr>
              <a:defRPr sz="62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legendEntry>
      <c:layout>
        <c:manualLayout>
          <c:xMode val="edge"/>
          <c:yMode val="edge"/>
          <c:x val="0.7636242629882245"/>
          <c:y val="0.46400185490268442"/>
          <c:w val="0.21548849065147155"/>
          <c:h val="8.2079750506251034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6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>
      <c:oddHeader>&amp;A</c:oddHeader>
      <c:oddFooter>Page &amp;P</c:oddFooter>
    </c:headerFooter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213360</xdr:rowOff>
    </xdr:from>
    <xdr:to>
      <xdr:col>9</xdr:col>
      <xdr:colOff>594360</xdr:colOff>
      <xdr:row>26</xdr:row>
      <xdr:rowOff>0</xdr:rowOff>
    </xdr:to>
    <xdr:graphicFrame macro="">
      <xdr:nvGraphicFramePr>
        <xdr:cNvPr id="1029" name="Chart 1">
          <a:extLst>
            <a:ext uri="{FF2B5EF4-FFF2-40B4-BE49-F238E27FC236}">
              <a16:creationId xmlns:a16="http://schemas.microsoft.com/office/drawing/2014/main" id="{0D84841B-D558-4ABE-FB45-C7BC8E90C8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97EBF-1216-4426-BC0C-3BB3AAD773F1}">
  <dimension ref="A1:J30"/>
  <sheetViews>
    <sheetView windowProtection="1" tabSelected="1" workbookViewId="0"/>
  </sheetViews>
  <sheetFormatPr defaultRowHeight="13.2" x14ac:dyDescent="0.25"/>
  <cols>
    <col min="1" max="1" width="23.88671875" customWidth="1"/>
    <col min="2" max="2" width="10.6640625" customWidth="1"/>
    <col min="3" max="3" width="12.44140625" customWidth="1"/>
    <col min="4" max="4" width="10.6640625" customWidth="1"/>
  </cols>
  <sheetData>
    <row r="1" spans="1:8" ht="17.399999999999999" x14ac:dyDescent="0.3">
      <c r="C1" s="3" t="s">
        <v>0</v>
      </c>
    </row>
    <row r="2" spans="1:8" ht="13.8" thickBot="1" x14ac:dyDescent="0.3"/>
    <row r="3" spans="1:8" ht="13.8" thickBot="1" x14ac:dyDescent="0.3">
      <c r="A3" t="s">
        <v>1</v>
      </c>
      <c r="B3" s="10"/>
    </row>
    <row r="5" spans="1:8" ht="13.8" thickBot="1" x14ac:dyDescent="0.3">
      <c r="B5" s="8" t="s">
        <v>2</v>
      </c>
      <c r="C5" s="9" t="s">
        <v>3</v>
      </c>
      <c r="D5" s="9" t="s">
        <v>4</v>
      </c>
    </row>
    <row r="7" spans="1:8" ht="13.8" thickBot="1" x14ac:dyDescent="0.3">
      <c r="A7" t="s">
        <v>5</v>
      </c>
      <c r="B7" s="2">
        <v>1527</v>
      </c>
      <c r="C7" s="2">
        <v>87.05</v>
      </c>
      <c r="D7" s="2">
        <f>B7*C7</f>
        <v>132925.35</v>
      </c>
      <c r="G7" s="7">
        <v>83</v>
      </c>
      <c r="H7" s="7">
        <v>1200</v>
      </c>
    </row>
    <row r="8" spans="1:8" ht="13.8" thickBot="1" x14ac:dyDescent="0.3">
      <c r="A8" t="s">
        <v>6</v>
      </c>
      <c r="B8" s="17"/>
      <c r="C8" s="2">
        <v>80.5</v>
      </c>
      <c r="D8">
        <f>IF(ISBLANK(B8),0,PRODUCT(B8:C8))</f>
        <v>0</v>
      </c>
      <c r="G8" s="7">
        <v>83</v>
      </c>
      <c r="H8" s="7">
        <v>1950</v>
      </c>
    </row>
    <row r="9" spans="1:8" ht="13.8" thickBot="1" x14ac:dyDescent="0.3">
      <c r="A9" t="s">
        <v>7</v>
      </c>
      <c r="B9" s="10"/>
      <c r="C9" s="2">
        <v>80.5</v>
      </c>
      <c r="D9">
        <f>IF(B9="",0,PRODUCT(B9:C9))</f>
        <v>0</v>
      </c>
      <c r="G9" s="7">
        <v>87</v>
      </c>
      <c r="H9" s="7">
        <v>2325</v>
      </c>
    </row>
    <row r="10" spans="1:8" ht="13.8" thickBot="1" x14ac:dyDescent="0.3">
      <c r="A10" t="s">
        <v>8</v>
      </c>
      <c r="B10" s="10"/>
      <c r="C10" s="2">
        <v>118.1</v>
      </c>
      <c r="D10">
        <f>IF(B10="",0,PRODUCT(B10:C10))</f>
        <v>0</v>
      </c>
      <c r="G10" s="7">
        <v>93</v>
      </c>
      <c r="H10" s="7">
        <v>2325</v>
      </c>
    </row>
    <row r="11" spans="1:8" ht="13.8" thickBot="1" x14ac:dyDescent="0.3">
      <c r="A11" t="s">
        <v>9</v>
      </c>
      <c r="B11" s="10"/>
      <c r="C11" s="2">
        <v>118.1</v>
      </c>
      <c r="D11">
        <f>IF(B11="",0,PRODUCT(B11:C11))</f>
        <v>0</v>
      </c>
      <c r="G11" s="7"/>
      <c r="H11" s="7"/>
    </row>
    <row r="12" spans="1:8" ht="13.8" thickBot="1" x14ac:dyDescent="0.3">
      <c r="A12" t="s">
        <v>10</v>
      </c>
      <c r="B12" s="10"/>
      <c r="C12" s="2">
        <v>142.80000000000001</v>
      </c>
      <c r="D12">
        <f>IF(B12="",0,PRODUCT(B12:C12))</f>
        <v>0</v>
      </c>
      <c r="G12" s="7"/>
      <c r="H12" s="7"/>
    </row>
    <row r="13" spans="1:8" x14ac:dyDescent="0.25">
      <c r="A13" t="s">
        <v>11</v>
      </c>
      <c r="B13" s="16">
        <f>IF(B3=" ",0,B3*1.58)</f>
        <v>0</v>
      </c>
      <c r="C13" s="2">
        <v>95</v>
      </c>
      <c r="D13">
        <f>IF(B13="",0,PRODUCT(B13:C13))</f>
        <v>0</v>
      </c>
      <c r="G13" s="7">
        <f>D15/B15</f>
        <v>87.05</v>
      </c>
      <c r="H13" s="7">
        <f>SUM(B7:B13)</f>
        <v>1527</v>
      </c>
    </row>
    <row r="15" spans="1:8" x14ac:dyDescent="0.25">
      <c r="A15" s="1" t="s">
        <v>12</v>
      </c>
      <c r="B15" s="5">
        <f>SUM(B7:B13)</f>
        <v>1527</v>
      </c>
      <c r="C15" s="15">
        <f>(D15/B15)</f>
        <v>87.05</v>
      </c>
      <c r="D15">
        <f>SUM(D7:D13)</f>
        <v>132925.35</v>
      </c>
    </row>
    <row r="16" spans="1:8" x14ac:dyDescent="0.25">
      <c r="A16" s="4" t="s">
        <v>13</v>
      </c>
      <c r="B16" s="2">
        <v>2325</v>
      </c>
    </row>
    <row r="18" spans="1:10" ht="35.4" x14ac:dyDescent="0.6">
      <c r="A18" s="11" t="s">
        <v>14</v>
      </c>
      <c r="B18" s="12" t="str">
        <f>IF(B15&gt;B16," ","OK")</f>
        <v>OK</v>
      </c>
      <c r="C18" s="13" t="str">
        <f>IF(B16&gt;B15," ","NO")</f>
        <v xml:space="preserve"> </v>
      </c>
    </row>
    <row r="21" spans="1:10" x14ac:dyDescent="0.25">
      <c r="A21" s="1" t="s">
        <v>15</v>
      </c>
      <c r="B21">
        <f>B16-B15</f>
        <v>798</v>
      </c>
      <c r="C21" t="s">
        <v>16</v>
      </c>
    </row>
    <row r="22" spans="1:10" x14ac:dyDescent="0.25">
      <c r="A22" s="1" t="s">
        <v>17</v>
      </c>
      <c r="B22" s="6">
        <f>B21/1.58</f>
        <v>505.0632911392405</v>
      </c>
      <c r="C22" t="s">
        <v>18</v>
      </c>
    </row>
    <row r="29" spans="1:10" x14ac:dyDescent="0.25">
      <c r="A29" s="14" t="str">
        <f t="shared" ref="A29:J30" si="0">$C$18</f>
        <v xml:space="preserve"> </v>
      </c>
      <c r="B29" s="14" t="str">
        <f t="shared" si="0"/>
        <v xml:space="preserve"> </v>
      </c>
      <c r="C29" s="14" t="str">
        <f t="shared" si="0"/>
        <v xml:space="preserve"> </v>
      </c>
      <c r="D29" s="14" t="str">
        <f t="shared" si="0"/>
        <v xml:space="preserve"> </v>
      </c>
      <c r="E29" s="14" t="str">
        <f t="shared" si="0"/>
        <v xml:space="preserve"> </v>
      </c>
      <c r="F29" s="14" t="str">
        <f t="shared" si="0"/>
        <v xml:space="preserve"> </v>
      </c>
      <c r="G29" s="14" t="str">
        <f t="shared" si="0"/>
        <v xml:space="preserve"> </v>
      </c>
      <c r="H29" s="14" t="str">
        <f t="shared" si="0"/>
        <v xml:space="preserve"> </v>
      </c>
      <c r="I29" s="14" t="str">
        <f t="shared" si="0"/>
        <v xml:space="preserve"> </v>
      </c>
      <c r="J29" s="14" t="str">
        <f t="shared" si="0"/>
        <v xml:space="preserve"> </v>
      </c>
    </row>
    <row r="30" spans="1:10" x14ac:dyDescent="0.25">
      <c r="A30" s="14" t="str">
        <f t="shared" si="0"/>
        <v xml:space="preserve"> </v>
      </c>
      <c r="B30" s="14" t="str">
        <f t="shared" si="0"/>
        <v xml:space="preserve"> </v>
      </c>
      <c r="C30" s="14" t="str">
        <f t="shared" si="0"/>
        <v xml:space="preserve"> </v>
      </c>
      <c r="D30" s="14" t="str">
        <f t="shared" si="0"/>
        <v xml:space="preserve"> </v>
      </c>
      <c r="E30" s="14" t="str">
        <f t="shared" si="0"/>
        <v xml:space="preserve"> </v>
      </c>
      <c r="F30" s="14" t="str">
        <f t="shared" si="0"/>
        <v xml:space="preserve"> </v>
      </c>
      <c r="G30" s="14" t="str">
        <f t="shared" si="0"/>
        <v xml:space="preserve"> </v>
      </c>
      <c r="H30" s="14" t="str">
        <f t="shared" si="0"/>
        <v xml:space="preserve"> </v>
      </c>
      <c r="I30" s="14" t="str">
        <f t="shared" si="0"/>
        <v xml:space="preserve"> </v>
      </c>
      <c r="J30" s="14" t="str">
        <f t="shared" si="0"/>
        <v xml:space="preserve"> </v>
      </c>
    </row>
  </sheetData>
  <sheetProtection sheet="1" objects="1" scenarios="1"/>
  <pageMargins left="0.75" right="0.75" top="1" bottom="1" header="0.5" footer="0.5"/>
  <pageSetup paperSize="9" orientation="landscape" horizontalDpi="300" verticalDpi="300" r:id="rId1"/>
  <headerFooter alignWithMargins="0">
    <oddHeader>&amp;A</oddHeader>
    <oddFooter>Page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W&amp;B</vt:lpstr>
    </vt:vector>
  </TitlesOfParts>
  <Company>Key Training &amp; Consultancy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Cockshott</dc:creator>
  <cp:lastModifiedBy>Steve Cockshott</cp:lastModifiedBy>
  <cp:lastPrinted>2003-10-02T20:38:48Z</cp:lastPrinted>
  <dcterms:created xsi:type="dcterms:W3CDTF">1997-09-13T21:44:56Z</dcterms:created>
  <dcterms:modified xsi:type="dcterms:W3CDTF">2026-11-03T12:50:45Z</dcterms:modified>
</cp:coreProperties>
</file>